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WIA\Dropbox\Material webseite\"/>
    </mc:Choice>
  </mc:AlternateContent>
  <bookViews>
    <workbookView xWindow="0" yWindow="0" windowWidth="25200" windowHeight="10650"/>
  </bookViews>
  <sheets>
    <sheet name="Tabelle1" sheetId="1" r:id="rId1"/>
  </sheets>
  <definedNames>
    <definedName name="_xlnm.Print_Area" localSheetId="0">Tabelle1!$A$1:$Q$89</definedName>
    <definedName name="Z_67AE7483_87BF_4A18_B2D7_F150EF663B82_.wvu.Cols" localSheetId="0" hidden="1">Tabelle1!$T:$T</definedName>
    <definedName name="Z_67AE7483_87BF_4A18_B2D7_F150EF663B82_.wvu.PrintArea" localSheetId="0" hidden="1">Tabelle1!$A$1:$Q$89</definedName>
  </definedNames>
  <calcPr calcId="162913"/>
  <customWorkbookViews>
    <customWorkbookView name="Schier, Jutta (bpa) - Persönliche Ansicht" guid="{67AE7483-87BF-4A18-B2D7-F150EF663B82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G16" i="1" l="1"/>
  <c r="F40" i="1" l="1"/>
  <c r="J11" i="1"/>
  <c r="J16" i="1" l="1"/>
  <c r="J40" i="1" s="1"/>
  <c r="I16" i="1"/>
  <c r="I40" i="1" s="1"/>
  <c r="H16" i="1"/>
  <c r="H40" i="1" s="1"/>
  <c r="G40" i="1"/>
  <c r="J10" i="1"/>
  <c r="I9" i="1"/>
  <c r="H9" i="1"/>
  <c r="G9" i="1"/>
  <c r="G34" i="1" s="1"/>
  <c r="G35" i="1" s="1"/>
  <c r="F9" i="1"/>
  <c r="F34" i="1" s="1"/>
  <c r="F35" i="1" s="1"/>
  <c r="E26" i="1"/>
  <c r="E18" i="1"/>
  <c r="K18" i="1" s="1"/>
  <c r="K40" i="1" l="1"/>
  <c r="E9" i="1" l="1"/>
  <c r="J9" i="1" s="1"/>
  <c r="E13" i="1" s="1"/>
  <c r="G32" i="1"/>
  <c r="H32" i="1"/>
  <c r="I32" i="1"/>
  <c r="E32" i="1"/>
  <c r="H34" i="1" l="1"/>
  <c r="I34" i="1"/>
  <c r="E34" i="1"/>
  <c r="E35" i="1" l="1"/>
  <c r="H35" i="1"/>
  <c r="I35" i="1"/>
  <c r="K34" i="1"/>
  <c r="K35" i="1" l="1"/>
  <c r="K42" i="1" s="1"/>
  <c r="E20" i="1"/>
  <c r="H23" i="1" s="1"/>
  <c r="J42" i="1" l="1"/>
  <c r="I42" i="1"/>
  <c r="H42" i="1"/>
  <c r="G42" i="1"/>
  <c r="G43" i="1" s="1"/>
  <c r="F45" i="1" s="1"/>
  <c r="J43" i="1"/>
  <c r="I43" i="1"/>
  <c r="H43" i="1"/>
  <c r="K16" i="1"/>
  <c r="I23" i="1"/>
  <c r="H28" i="1"/>
  <c r="J23" i="1"/>
  <c r="G23" i="1"/>
  <c r="F23" i="1" s="1"/>
  <c r="F28" i="1" s="1"/>
  <c r="H20" i="1" l="1"/>
  <c r="K19" i="1"/>
  <c r="H24" i="1"/>
  <c r="I28" i="1"/>
  <c r="I24" i="1"/>
  <c r="J28" i="1"/>
  <c r="J24" i="1"/>
  <c r="G28" i="1"/>
  <c r="K28" i="1" l="1"/>
  <c r="M21" i="1" l="1"/>
</calcChain>
</file>

<file path=xl/sharedStrings.xml><?xml version="1.0" encoding="utf-8"?>
<sst xmlns="http://schemas.openxmlformats.org/spreadsheetml/2006/main" count="63" uniqueCount="53">
  <si>
    <t>PG2</t>
  </si>
  <si>
    <t>PG3</t>
  </si>
  <si>
    <t>PG4</t>
  </si>
  <si>
    <t>PG5</t>
  </si>
  <si>
    <t>PS0</t>
  </si>
  <si>
    <t>PS1</t>
  </si>
  <si>
    <t>PS2</t>
  </si>
  <si>
    <t>PS3</t>
  </si>
  <si>
    <t>PS3h</t>
  </si>
  <si>
    <t>PG1</t>
  </si>
  <si>
    <t>derzeitige Belegung</t>
  </si>
  <si>
    <t>Gesamt</t>
  </si>
  <si>
    <t>davon mit EAK</t>
  </si>
  <si>
    <t>ohne EAK</t>
  </si>
  <si>
    <t>neue Pflegegrade</t>
  </si>
  <si>
    <t>in Euro</t>
  </si>
  <si>
    <t>derzeitiger monatlicher Umsatz in der Pflege</t>
  </si>
  <si>
    <t>Summe</t>
  </si>
  <si>
    <t>einheitlicher Eigenanteil</t>
  </si>
  <si>
    <t>Neue Entgelte</t>
  </si>
  <si>
    <t>Proberechnung</t>
  </si>
  <si>
    <t xml:space="preserve"> x Belegung oben</t>
  </si>
  <si>
    <t xml:space="preserve"> = Personalmenge Pflege</t>
  </si>
  <si>
    <t>Plätze</t>
  </si>
  <si>
    <t>VK</t>
  </si>
  <si>
    <t>PS 0</t>
  </si>
  <si>
    <t>PS 1</t>
  </si>
  <si>
    <t>PS 2</t>
  </si>
  <si>
    <t>PS 3</t>
  </si>
  <si>
    <t>PS 3 H</t>
  </si>
  <si>
    <t>Bewohner)</t>
  </si>
  <si>
    <t>Äquivalenzen nach Entgelt:</t>
  </si>
  <si>
    <t>Anzahl Bewohner</t>
  </si>
  <si>
    <t>Differenz</t>
  </si>
  <si>
    <t>Umrechnung der Pflegesätze nach PSG  II</t>
  </si>
  <si>
    <t>Belegung wie oben</t>
  </si>
  <si>
    <t>Personalmenge Pflege</t>
  </si>
  <si>
    <t>Äquivalenzen Rothgang</t>
  </si>
  <si>
    <t>Berechnung Personalmenge zum Stichtag</t>
  </si>
  <si>
    <t>Umrechnung Personalmenge nach Äquivalenzziffern Rothgang</t>
  </si>
  <si>
    <t>alte Pflegestufe 0 ohne EAK</t>
  </si>
  <si>
    <t>PG 1</t>
  </si>
  <si>
    <t>Pflegesatz der PS 0 ohne EAK</t>
  </si>
  <si>
    <t>PG 3</t>
  </si>
  <si>
    <t>PG 4</t>
  </si>
  <si>
    <t>PG 5</t>
  </si>
  <si>
    <t xml:space="preserve"> (ohne PS 0</t>
  </si>
  <si>
    <t xml:space="preserve"> = Personalanhaltswerte neu</t>
  </si>
  <si>
    <t>reiner Pflegeschlüssel 1</t>
  </si>
  <si>
    <t xml:space="preserve">bisher </t>
  </si>
  <si>
    <t>Nachrichtlich: Personalanhaltswert PG 1</t>
  </si>
  <si>
    <t>PG 2</t>
  </si>
  <si>
    <t>Pflegesatz inkl. vereinbarter Steigerungsbetrag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</si>
</sst>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_€_-;\-* #,##0\ _€_-;_-* &quot;-&quot;??\ _€_-;_-@_-"/>
    <numFmt numFmtId="166" formatCode="#,##0_ ;\-#,##0\ 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9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1" fillId="6" borderId="0" xfId="0" applyFont="1" applyFill="1" applyProtection="1"/>
    <xf numFmtId="0" fontId="1" fillId="5" borderId="0" xfId="0" applyFont="1" applyFill="1" applyProtection="1"/>
    <xf numFmtId="0" fontId="10" fillId="5" borderId="0" xfId="0" applyFont="1" applyFill="1" applyProtection="1"/>
    <xf numFmtId="0" fontId="7" fillId="3" borderId="1" xfId="0" applyFont="1" applyFill="1" applyBorder="1" applyAlignment="1" applyProtection="1">
      <alignment wrapText="1"/>
    </xf>
    <xf numFmtId="0" fontId="7" fillId="3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7" fillId="5" borderId="0" xfId="0" applyFont="1" applyFill="1" applyProtection="1"/>
    <xf numFmtId="0" fontId="1" fillId="0" borderId="0" xfId="0" applyFont="1" applyFill="1" applyProtection="1"/>
    <xf numFmtId="0" fontId="1" fillId="3" borderId="1" xfId="0" applyFont="1" applyFill="1" applyBorder="1" applyProtection="1"/>
    <xf numFmtId="0" fontId="1" fillId="5" borderId="0" xfId="0" applyNumberFormat="1" applyFont="1" applyFill="1" applyBorder="1" applyProtection="1"/>
    <xf numFmtId="0" fontId="2" fillId="5" borderId="0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/>
    </xf>
    <xf numFmtId="0" fontId="4" fillId="5" borderId="0" xfId="0" applyFont="1" applyFill="1" applyProtection="1"/>
    <xf numFmtId="0" fontId="4" fillId="5" borderId="0" xfId="0" applyFont="1" applyFill="1" applyAlignment="1" applyProtection="1">
      <alignment horizontal="center"/>
    </xf>
    <xf numFmtId="0" fontId="7" fillId="2" borderId="1" xfId="0" applyFont="1" applyFill="1" applyBorder="1" applyProtection="1"/>
    <xf numFmtId="0" fontId="7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44" fontId="7" fillId="2" borderId="1" xfId="0" applyNumberFormat="1" applyFont="1" applyFill="1" applyBorder="1" applyProtection="1"/>
    <xf numFmtId="0" fontId="4" fillId="6" borderId="0" xfId="0" applyFont="1" applyFill="1" applyProtection="1"/>
    <xf numFmtId="43" fontId="4" fillId="5" borderId="0" xfId="2" applyFont="1" applyFill="1" applyProtection="1"/>
    <xf numFmtId="0" fontId="4" fillId="0" borderId="0" xfId="0" applyFont="1" applyFill="1" applyProtection="1"/>
    <xf numFmtId="0" fontId="4" fillId="2" borderId="1" xfId="0" applyFont="1" applyFill="1" applyBorder="1" applyProtection="1"/>
    <xf numFmtId="164" fontId="4" fillId="2" borderId="1" xfId="0" applyNumberFormat="1" applyFont="1" applyFill="1" applyBorder="1" applyProtection="1"/>
    <xf numFmtId="164" fontId="1" fillId="4" borderId="1" xfId="0" applyNumberFormat="1" applyFont="1" applyFill="1" applyBorder="1" applyProtection="1"/>
    <xf numFmtId="0" fontId="1" fillId="5" borderId="0" xfId="0" applyFont="1" applyFill="1" applyAlignment="1" applyProtection="1">
      <alignment horizontal="center"/>
    </xf>
    <xf numFmtId="0" fontId="5" fillId="5" borderId="0" xfId="0" applyFont="1" applyFill="1" applyProtection="1"/>
    <xf numFmtId="0" fontId="6" fillId="5" borderId="0" xfId="0" applyFont="1" applyFill="1" applyProtection="1"/>
    <xf numFmtId="0" fontId="7" fillId="7" borderId="1" xfId="0" applyFont="1" applyFill="1" applyBorder="1" applyAlignment="1" applyProtection="1">
      <alignment wrapText="1"/>
    </xf>
    <xf numFmtId="0" fontId="1" fillId="7" borderId="1" xfId="0" applyFont="1" applyFill="1" applyBorder="1" applyAlignment="1" applyProtection="1">
      <alignment horizontal="center" wrapText="1"/>
    </xf>
    <xf numFmtId="0" fontId="7" fillId="7" borderId="1" xfId="0" applyFont="1" applyFill="1" applyBorder="1" applyProtection="1"/>
    <xf numFmtId="0" fontId="1" fillId="7" borderId="1" xfId="0" applyFont="1" applyFill="1" applyBorder="1" applyProtection="1"/>
    <xf numFmtId="165" fontId="1" fillId="5" borderId="0" xfId="0" applyNumberFormat="1" applyFont="1" applyFill="1" applyProtection="1"/>
    <xf numFmtId="43" fontId="1" fillId="7" borderId="1" xfId="0" applyNumberFormat="1" applyFont="1" applyFill="1" applyBorder="1" applyProtection="1"/>
    <xf numFmtId="43" fontId="5" fillId="5" borderId="0" xfId="0" applyNumberFormat="1" applyFont="1" applyFill="1" applyProtection="1"/>
    <xf numFmtId="0" fontId="5" fillId="6" borderId="0" xfId="0" applyFont="1" applyFill="1" applyProtection="1"/>
    <xf numFmtId="0" fontId="5" fillId="0" borderId="0" xfId="0" applyFont="1" applyFill="1" applyProtection="1"/>
    <xf numFmtId="0" fontId="7" fillId="6" borderId="0" xfId="0" applyFont="1" applyFill="1" applyProtection="1"/>
    <xf numFmtId="0" fontId="7" fillId="0" borderId="0" xfId="0" applyFont="1" applyFill="1" applyProtection="1"/>
    <xf numFmtId="0" fontId="1" fillId="5" borderId="5" xfId="0" applyFont="1" applyFill="1" applyBorder="1" applyProtection="1"/>
    <xf numFmtId="0" fontId="11" fillId="5" borderId="6" xfId="0" applyFont="1" applyFill="1" applyBorder="1" applyAlignment="1" applyProtection="1">
      <alignment horizontal="center"/>
    </xf>
    <xf numFmtId="43" fontId="1" fillId="5" borderId="3" xfId="0" applyNumberFormat="1" applyFont="1" applyFill="1" applyBorder="1" applyAlignment="1" applyProtection="1">
      <alignment horizontal="center"/>
    </xf>
    <xf numFmtId="0" fontId="1" fillId="5" borderId="4" xfId="0" applyFont="1" applyFill="1" applyBorder="1" applyProtection="1"/>
    <xf numFmtId="0" fontId="4" fillId="5" borderId="5" xfId="0" applyFont="1" applyFill="1" applyBorder="1" applyProtection="1"/>
    <xf numFmtId="0" fontId="2" fillId="5" borderId="4" xfId="0" applyFont="1" applyFill="1" applyBorder="1" applyAlignment="1" applyProtection="1">
      <alignment horizontal="left"/>
    </xf>
    <xf numFmtId="0" fontId="1" fillId="5" borderId="7" xfId="0" applyFont="1" applyFill="1" applyBorder="1" applyProtection="1"/>
    <xf numFmtId="0" fontId="1" fillId="5" borderId="8" xfId="0" applyFont="1" applyFill="1" applyBorder="1" applyProtection="1"/>
    <xf numFmtId="0" fontId="1" fillId="5" borderId="1" xfId="0" applyFont="1" applyFill="1" applyBorder="1" applyProtection="1"/>
    <xf numFmtId="165" fontId="1" fillId="5" borderId="1" xfId="0" applyNumberFormat="1" applyFont="1" applyFill="1" applyBorder="1" applyProtection="1"/>
    <xf numFmtId="0" fontId="8" fillId="5" borderId="1" xfId="0" applyFont="1" applyFill="1" applyBorder="1" applyProtection="1"/>
    <xf numFmtId="43" fontId="8" fillId="5" borderId="1" xfId="2" applyFont="1" applyFill="1" applyBorder="1" applyProtection="1"/>
    <xf numFmtId="0" fontId="13" fillId="5" borderId="0" xfId="0" applyFont="1" applyFill="1" applyProtection="1"/>
    <xf numFmtId="0" fontId="1" fillId="5" borderId="0" xfId="0" applyFont="1" applyFill="1" applyBorder="1" applyProtection="1"/>
    <xf numFmtId="0" fontId="1" fillId="5" borderId="3" xfId="0" applyFont="1" applyFill="1" applyBorder="1" applyProtection="1"/>
    <xf numFmtId="44" fontId="4" fillId="2" borderId="1" xfId="0" applyNumberFormat="1" applyFont="1" applyFill="1" applyBorder="1" applyProtection="1"/>
    <xf numFmtId="0" fontId="7" fillId="5" borderId="1" xfId="0" applyFont="1" applyFill="1" applyBorder="1" applyProtection="1"/>
    <xf numFmtId="165" fontId="1" fillId="7" borderId="1" xfId="2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43" fontId="1" fillId="5" borderId="0" xfId="0" applyNumberFormat="1" applyFont="1" applyFill="1" applyProtection="1"/>
    <xf numFmtId="43" fontId="12" fillId="5" borderId="0" xfId="0" applyNumberFormat="1" applyFont="1" applyFill="1" applyProtection="1"/>
    <xf numFmtId="44" fontId="7" fillId="5" borderId="1" xfId="0" applyNumberFormat="1" applyFont="1" applyFill="1" applyBorder="1" applyProtection="1"/>
    <xf numFmtId="43" fontId="7" fillId="7" borderId="1" xfId="0" applyNumberFormat="1" applyFont="1" applyFill="1" applyBorder="1" applyProtection="1"/>
    <xf numFmtId="44" fontId="9" fillId="8" borderId="1" xfId="1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2" fontId="7" fillId="8" borderId="1" xfId="0" applyNumberFormat="1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Protection="1"/>
    <xf numFmtId="0" fontId="6" fillId="5" borderId="0" xfId="0" applyFont="1" applyFill="1" applyBorder="1" applyProtection="1"/>
    <xf numFmtId="0" fontId="1" fillId="5" borderId="10" xfId="0" applyFont="1" applyFill="1" applyBorder="1" applyProtection="1"/>
    <xf numFmtId="43" fontId="7" fillId="7" borderId="11" xfId="0" applyNumberFormat="1" applyFont="1" applyFill="1" applyBorder="1" applyProtection="1"/>
    <xf numFmtId="43" fontId="12" fillId="7" borderId="9" xfId="0" applyNumberFormat="1" applyFont="1" applyFill="1" applyBorder="1" applyProtection="1"/>
    <xf numFmtId="43" fontId="7" fillId="7" borderId="9" xfId="0" applyNumberFormat="1" applyFont="1" applyFill="1" applyBorder="1" applyProtection="1"/>
    <xf numFmtId="166" fontId="1" fillId="5" borderId="1" xfId="0" applyNumberFormat="1" applyFont="1" applyFill="1" applyBorder="1" applyAlignment="1" applyProtection="1">
      <alignment horizontal="center"/>
    </xf>
    <xf numFmtId="167" fontId="1" fillId="7" borderId="1" xfId="2" applyNumberFormat="1" applyFont="1" applyFill="1" applyBorder="1" applyAlignment="1" applyProtection="1">
      <alignment horizontal="center"/>
    </xf>
    <xf numFmtId="164" fontId="1" fillId="4" borderId="1" xfId="1" applyNumberFormat="1" applyFont="1" applyFill="1" applyBorder="1" applyProtection="1">
      <protection hidden="1"/>
    </xf>
    <xf numFmtId="44" fontId="1" fillId="3" borderId="1" xfId="1" applyFont="1" applyFill="1" applyBorder="1" applyProtection="1">
      <protection hidden="1"/>
    </xf>
    <xf numFmtId="43" fontId="1" fillId="7" borderId="1" xfId="2" applyFont="1" applyFill="1" applyBorder="1" applyProtection="1">
      <protection hidden="1"/>
    </xf>
    <xf numFmtId="0" fontId="1" fillId="0" borderId="3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66FF66"/>
      <color rgb="FFFAA29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2"/>
  <sheetViews>
    <sheetView tabSelected="1" zoomScaleNormal="100" workbookViewId="0">
      <selection activeCell="E6" sqref="E6"/>
    </sheetView>
  </sheetViews>
  <sheetFormatPr baseColWidth="10" defaultRowHeight="14.25" x14ac:dyDescent="0.2"/>
  <cols>
    <col min="1" max="2" width="2" style="1" customWidth="1"/>
    <col min="3" max="3" width="2" style="2" customWidth="1"/>
    <col min="4" max="4" width="31.28515625" style="8" customWidth="1"/>
    <col min="5" max="5" width="13.28515625" style="8" bestFit="1" customWidth="1"/>
    <col min="6" max="6" width="13.28515625" style="8" customWidth="1"/>
    <col min="7" max="10" width="12" style="8" customWidth="1"/>
    <col min="11" max="11" width="13" style="8" customWidth="1"/>
    <col min="12" max="12" width="10.28515625" style="8" customWidth="1"/>
    <col min="13" max="13" width="9.28515625" style="8" bestFit="1" customWidth="1"/>
    <col min="14" max="14" width="13.85546875" style="8" customWidth="1"/>
    <col min="15" max="15" width="2.140625" style="8" customWidth="1"/>
    <col min="16" max="16" width="2" style="2" customWidth="1"/>
    <col min="17" max="17" width="2" style="1" customWidth="1"/>
    <col min="18" max="18" width="18.7109375" style="8" bestFit="1" customWidth="1"/>
    <col min="19" max="19" width="2.140625" style="8" bestFit="1" customWidth="1"/>
    <col min="20" max="20" width="0" style="8" hidden="1" customWidth="1"/>
    <col min="21" max="16384" width="11.42578125" style="8"/>
  </cols>
  <sheetData>
    <row r="1" spans="1:92" s="1" customFormat="1" ht="9" customHeight="1" x14ac:dyDescent="0.2">
      <c r="R1" s="8"/>
      <c r="S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</row>
    <row r="2" spans="1:92" s="2" customFormat="1" ht="6.75" customHeight="1" x14ac:dyDescent="0.2">
      <c r="A2" s="1"/>
      <c r="Q2" s="1"/>
      <c r="R2" s="8"/>
      <c r="S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</row>
    <row r="3" spans="1:92" s="2" customFormat="1" ht="15.75" x14ac:dyDescent="0.25">
      <c r="A3" s="1"/>
      <c r="D3" s="3" t="s">
        <v>34</v>
      </c>
      <c r="Q3" s="1"/>
      <c r="R3" s="8"/>
      <c r="S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</row>
    <row r="4" spans="1:92" s="2" customFormat="1" ht="6.75" customHeight="1" x14ac:dyDescent="0.2">
      <c r="A4" s="1"/>
      <c r="Q4" s="1"/>
      <c r="R4" s="8"/>
      <c r="S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1:92" ht="30" x14ac:dyDescent="0.25">
      <c r="B5" s="2"/>
      <c r="D5" s="4" t="s">
        <v>52</v>
      </c>
      <c r="E5" s="5" t="s">
        <v>25</v>
      </c>
      <c r="F5" s="5" t="s">
        <v>26</v>
      </c>
      <c r="G5" s="5" t="s">
        <v>27</v>
      </c>
      <c r="H5" s="5" t="s">
        <v>28</v>
      </c>
      <c r="I5" s="5" t="s">
        <v>29</v>
      </c>
      <c r="J5" s="2"/>
      <c r="K5" s="2"/>
      <c r="L5" s="2"/>
      <c r="M5" s="2"/>
      <c r="N5" s="2"/>
      <c r="O5" s="2"/>
    </row>
    <row r="6" spans="1:92" ht="15" x14ac:dyDescent="0.2">
      <c r="B6" s="2"/>
      <c r="D6" s="9" t="s">
        <v>15</v>
      </c>
      <c r="E6" s="65">
        <v>33</v>
      </c>
      <c r="F6" s="65">
        <v>50</v>
      </c>
      <c r="G6" s="65">
        <v>65</v>
      </c>
      <c r="H6" s="65">
        <v>90</v>
      </c>
      <c r="I6" s="65">
        <v>102.8</v>
      </c>
      <c r="J6" s="2"/>
      <c r="K6" s="2"/>
      <c r="L6" s="2"/>
      <c r="M6" s="2"/>
      <c r="N6" s="2"/>
      <c r="O6" s="2"/>
    </row>
    <row r="7" spans="1:92" x14ac:dyDescent="0.2">
      <c r="B7" s="2"/>
      <c r="D7" s="10"/>
      <c r="E7" s="11"/>
      <c r="F7" s="11"/>
      <c r="G7" s="11"/>
      <c r="H7" s="11"/>
      <c r="I7" s="11"/>
      <c r="J7" s="11"/>
      <c r="K7" s="2"/>
      <c r="L7" s="2"/>
      <c r="M7" s="2"/>
      <c r="N7" s="2"/>
      <c r="O7" s="2"/>
    </row>
    <row r="8" spans="1:92" ht="15" x14ac:dyDescent="0.25">
      <c r="B8" s="2"/>
      <c r="D8" s="4" t="s">
        <v>10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11</v>
      </c>
      <c r="K8" s="2"/>
      <c r="L8" s="2"/>
      <c r="M8" s="2"/>
      <c r="N8" s="2"/>
      <c r="O8" s="2"/>
    </row>
    <row r="9" spans="1:92" ht="15" thickBot="1" x14ac:dyDescent="0.25">
      <c r="B9" s="2"/>
      <c r="D9" s="9" t="s">
        <v>32</v>
      </c>
      <c r="E9" s="12">
        <f>SUM(E10:E11)</f>
        <v>5</v>
      </c>
      <c r="F9" s="13">
        <f t="shared" ref="F9:I9" si="0">SUM(F10:F11)</f>
        <v>32</v>
      </c>
      <c r="G9" s="13">
        <f t="shared" si="0"/>
        <v>32</v>
      </c>
      <c r="H9" s="13">
        <f t="shared" si="0"/>
        <v>28</v>
      </c>
      <c r="I9" s="13">
        <f t="shared" si="0"/>
        <v>3</v>
      </c>
      <c r="J9" s="6">
        <f>SUM(D9:I9)</f>
        <v>100</v>
      </c>
      <c r="K9" s="2"/>
      <c r="L9" s="2"/>
      <c r="M9" s="2"/>
      <c r="N9" s="2"/>
      <c r="O9" s="2"/>
    </row>
    <row r="10" spans="1:92" x14ac:dyDescent="0.2">
      <c r="B10" s="2"/>
      <c r="D10" s="9" t="s">
        <v>12</v>
      </c>
      <c r="E10" s="66">
        <v>5</v>
      </c>
      <c r="F10" s="66">
        <v>17</v>
      </c>
      <c r="G10" s="66">
        <v>15</v>
      </c>
      <c r="H10" s="66">
        <v>12</v>
      </c>
      <c r="I10" s="66">
        <v>1</v>
      </c>
      <c r="J10" s="80">
        <f>E10+F10+G10+H10+I10</f>
        <v>50</v>
      </c>
      <c r="K10" s="2"/>
      <c r="L10" s="2"/>
      <c r="M10" s="2"/>
      <c r="N10" s="2"/>
      <c r="O10" s="2"/>
    </row>
    <row r="11" spans="1:92" x14ac:dyDescent="0.2">
      <c r="B11" s="2"/>
      <c r="D11" s="9" t="s">
        <v>13</v>
      </c>
      <c r="E11" s="67">
        <v>0</v>
      </c>
      <c r="F11" s="67">
        <v>15</v>
      </c>
      <c r="G11" s="67">
        <v>17</v>
      </c>
      <c r="H11" s="67">
        <v>16</v>
      </c>
      <c r="I11" s="67">
        <v>2</v>
      </c>
      <c r="J11" s="81">
        <f>E11+F11+G11+H11+I11</f>
        <v>50</v>
      </c>
      <c r="K11" s="2"/>
      <c r="L11" s="2"/>
      <c r="M11" s="2"/>
      <c r="N11" s="2"/>
      <c r="O11" s="2"/>
      <c r="R11" s="60"/>
    </row>
    <row r="12" spans="1:92" x14ac:dyDescent="0.2"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92" ht="28.5" x14ac:dyDescent="0.2">
      <c r="B13" s="2"/>
      <c r="D13" s="14" t="s">
        <v>16</v>
      </c>
      <c r="E13" s="77">
        <f>(E6*E10+F6*F9+G6*G9+H6*H9+I6*I9+J6*J9)*30.42</f>
        <v>203004.82800000001</v>
      </c>
      <c r="F13" s="45"/>
      <c r="G13" s="45"/>
      <c r="H13" s="45"/>
      <c r="I13" s="45"/>
      <c r="J13" s="45"/>
      <c r="K13" s="45"/>
      <c r="L13" s="45"/>
      <c r="M13" s="2"/>
      <c r="N13" s="2"/>
      <c r="O13" s="2"/>
    </row>
    <row r="14" spans="1:92" x14ac:dyDescent="0.2">
      <c r="B14" s="2"/>
      <c r="D14" s="2"/>
      <c r="E14" s="2"/>
      <c r="F14" s="2"/>
      <c r="G14" s="2"/>
      <c r="H14" s="2"/>
      <c r="I14" s="2"/>
      <c r="J14" s="2"/>
      <c r="K14" s="2"/>
      <c r="L14" s="2"/>
      <c r="M14" s="42"/>
      <c r="N14" s="2"/>
      <c r="O14" s="2"/>
    </row>
    <row r="15" spans="1:92" ht="15" x14ac:dyDescent="0.25">
      <c r="B15" s="2"/>
      <c r="D15" s="4" t="s">
        <v>14</v>
      </c>
      <c r="E15" s="6"/>
      <c r="F15" s="6" t="s">
        <v>9</v>
      </c>
      <c r="G15" s="6" t="s">
        <v>0</v>
      </c>
      <c r="H15" s="6" t="s">
        <v>1</v>
      </c>
      <c r="I15" s="6" t="s">
        <v>2</v>
      </c>
      <c r="J15" s="6" t="s">
        <v>3</v>
      </c>
      <c r="K15" s="6" t="s">
        <v>17</v>
      </c>
      <c r="L15" s="2"/>
      <c r="M15" s="42"/>
      <c r="N15" s="2"/>
      <c r="O15" s="2"/>
    </row>
    <row r="16" spans="1:92" x14ac:dyDescent="0.2">
      <c r="B16" s="2"/>
      <c r="D16" s="9" t="s">
        <v>32</v>
      </c>
      <c r="E16" s="6"/>
      <c r="F16" s="15">
        <v>0</v>
      </c>
      <c r="G16" s="15">
        <f>E10+F11</f>
        <v>20</v>
      </c>
      <c r="H16" s="15">
        <f>F10+G11</f>
        <v>34</v>
      </c>
      <c r="I16" s="15">
        <f>G10+H11</f>
        <v>31</v>
      </c>
      <c r="J16" s="15">
        <f>H10+I10+I11</f>
        <v>15</v>
      </c>
      <c r="K16" s="6">
        <f>SUM(E16:J16)</f>
        <v>100</v>
      </c>
      <c r="L16" s="2"/>
      <c r="M16" s="42"/>
      <c r="N16" s="2"/>
      <c r="O16" s="2"/>
    </row>
    <row r="17" spans="1:17" x14ac:dyDescent="0.2">
      <c r="B17" s="2"/>
      <c r="D17" s="42"/>
      <c r="E17" s="55"/>
      <c r="F17" s="55"/>
      <c r="G17" s="55"/>
      <c r="H17" s="55"/>
      <c r="I17" s="55"/>
      <c r="J17" s="55"/>
      <c r="K17" s="48"/>
      <c r="L17" s="2"/>
      <c r="M17" s="42"/>
      <c r="N17" s="2"/>
      <c r="O17" s="2"/>
    </row>
    <row r="18" spans="1:17" x14ac:dyDescent="0.2">
      <c r="B18" s="2"/>
      <c r="D18" s="9" t="s">
        <v>40</v>
      </c>
      <c r="E18" s="6">
        <f>E11</f>
        <v>0</v>
      </c>
      <c r="F18" s="6"/>
      <c r="G18" s="6"/>
      <c r="H18" s="6"/>
      <c r="I18" s="6"/>
      <c r="J18" s="6"/>
      <c r="K18" s="6">
        <f>E18</f>
        <v>0</v>
      </c>
      <c r="L18" s="2"/>
      <c r="M18" s="42"/>
      <c r="N18" s="2"/>
      <c r="O18" s="2"/>
    </row>
    <row r="19" spans="1:17" x14ac:dyDescent="0.2">
      <c r="B19" s="2"/>
      <c r="D19" s="2"/>
      <c r="E19" s="2"/>
      <c r="F19" s="2"/>
      <c r="G19" s="2"/>
      <c r="H19" s="2"/>
      <c r="I19" s="2"/>
      <c r="J19" s="2"/>
      <c r="K19" s="6">
        <f>K18+K16</f>
        <v>100</v>
      </c>
      <c r="L19" s="2"/>
      <c r="M19" s="42"/>
      <c r="N19" s="2"/>
      <c r="O19" s="2"/>
    </row>
    <row r="20" spans="1:17" x14ac:dyDescent="0.2">
      <c r="B20" s="2"/>
      <c r="D20" s="9" t="s">
        <v>18</v>
      </c>
      <c r="E20" s="78">
        <f>(E13-G16*770-H16*1262-I16*1775-J16*2005)/SUM(G16:J16)</f>
        <v>595.96828000000005</v>
      </c>
      <c r="F20" s="2"/>
      <c r="G20" s="16" t="s">
        <v>46</v>
      </c>
      <c r="H20" s="17">
        <f>K16-E16</f>
        <v>100</v>
      </c>
      <c r="I20" s="16" t="s">
        <v>30</v>
      </c>
      <c r="J20" s="2"/>
      <c r="K20" s="2"/>
      <c r="L20" s="2"/>
      <c r="M20" s="43" t="s">
        <v>33</v>
      </c>
      <c r="N20" s="2"/>
      <c r="O20" s="2"/>
    </row>
    <row r="21" spans="1:17" x14ac:dyDescent="0.2">
      <c r="B21" s="2"/>
      <c r="D21" s="2"/>
      <c r="E21" s="2"/>
      <c r="F21" s="2"/>
      <c r="G21" s="2"/>
      <c r="H21" s="2"/>
      <c r="I21" s="2"/>
      <c r="J21" s="2"/>
      <c r="K21" s="2"/>
      <c r="L21" s="2"/>
      <c r="M21" s="44">
        <f>E13-K28</f>
        <v>0</v>
      </c>
      <c r="N21" s="2"/>
      <c r="O21" s="2"/>
    </row>
    <row r="22" spans="1:17" ht="15" x14ac:dyDescent="0.25">
      <c r="B22" s="2"/>
      <c r="D22" s="18" t="s">
        <v>19</v>
      </c>
      <c r="E22" s="19"/>
      <c r="F22" s="19" t="s">
        <v>41</v>
      </c>
      <c r="G22" s="19" t="s">
        <v>0</v>
      </c>
      <c r="H22" s="19" t="s">
        <v>1</v>
      </c>
      <c r="I22" s="19" t="s">
        <v>2</v>
      </c>
      <c r="J22" s="19" t="s">
        <v>3</v>
      </c>
      <c r="K22" s="2"/>
      <c r="L22" s="2"/>
      <c r="M22" s="42"/>
      <c r="N22" s="2"/>
      <c r="O22" s="2"/>
    </row>
    <row r="23" spans="1:17" ht="15" x14ac:dyDescent="0.25">
      <c r="B23" s="2"/>
      <c r="D23" s="20" t="s">
        <v>15</v>
      </c>
      <c r="E23" s="21"/>
      <c r="F23" s="21">
        <f>G23*0.78</f>
        <v>35.024827692307696</v>
      </c>
      <c r="G23" s="21">
        <f>(770+E20)/30.42</f>
        <v>44.903625246548323</v>
      </c>
      <c r="H23" s="21">
        <f>(1262+E20)/30.42</f>
        <v>61.077195266272184</v>
      </c>
      <c r="I23" s="21">
        <f>(1775+E20)/30.42</f>
        <v>77.94110059171598</v>
      </c>
      <c r="J23" s="21">
        <f>(2005+E20)/30.42</f>
        <v>85.501915844838919</v>
      </c>
      <c r="K23" s="2"/>
      <c r="L23" s="2"/>
      <c r="M23" s="42"/>
      <c r="N23" s="2"/>
      <c r="O23" s="2"/>
    </row>
    <row r="24" spans="1:17" s="24" customFormat="1" x14ac:dyDescent="0.2">
      <c r="A24" s="22"/>
      <c r="B24" s="16"/>
      <c r="C24" s="16"/>
      <c r="D24" s="16" t="s">
        <v>31</v>
      </c>
      <c r="E24" s="16"/>
      <c r="F24" s="17">
        <v>0.78</v>
      </c>
      <c r="G24" s="23">
        <v>1</v>
      </c>
      <c r="H24" s="23">
        <f>H23/G23</f>
        <v>1.3601840593253014</v>
      </c>
      <c r="I24" s="23">
        <f>I23/G23</f>
        <v>1.7357418284998536</v>
      </c>
      <c r="J24" s="23">
        <f>J23/G23</f>
        <v>1.9041205554202181</v>
      </c>
      <c r="K24" s="16"/>
      <c r="L24" s="16"/>
      <c r="M24" s="46"/>
      <c r="N24" s="16"/>
      <c r="O24" s="16"/>
      <c r="P24" s="16"/>
      <c r="Q24" s="22"/>
    </row>
    <row r="25" spans="1:17" x14ac:dyDescent="0.2">
      <c r="B25" s="2"/>
      <c r="D25" s="2"/>
      <c r="E25" s="2"/>
      <c r="F25" s="2"/>
      <c r="G25" s="2"/>
      <c r="H25" s="2"/>
      <c r="I25" s="2"/>
      <c r="J25" s="2"/>
      <c r="K25" s="2"/>
      <c r="L25" s="48"/>
      <c r="M25" s="55"/>
      <c r="N25" s="2"/>
      <c r="O25" s="2"/>
    </row>
    <row r="26" spans="1:17" ht="15" x14ac:dyDescent="0.25">
      <c r="B26" s="2"/>
      <c r="D26" s="58" t="s">
        <v>42</v>
      </c>
      <c r="E26" s="63">
        <f>E6</f>
        <v>33</v>
      </c>
      <c r="F26" s="2"/>
      <c r="G26" s="2"/>
      <c r="H26" s="2"/>
      <c r="I26" s="2"/>
      <c r="J26" s="2"/>
      <c r="K26" s="2"/>
      <c r="L26" s="48"/>
      <c r="M26" s="55"/>
      <c r="N26" s="2"/>
      <c r="O26" s="2"/>
    </row>
    <row r="27" spans="1:17" x14ac:dyDescent="0.2">
      <c r="B27" s="2"/>
      <c r="D27" s="2"/>
      <c r="E27" s="2"/>
      <c r="F27" s="2"/>
      <c r="G27" s="2"/>
      <c r="H27" s="2"/>
      <c r="I27" s="2"/>
      <c r="J27" s="2"/>
      <c r="K27" s="2"/>
      <c r="L27" s="48"/>
      <c r="M27" s="55"/>
      <c r="N27" s="2"/>
      <c r="O27" s="2"/>
    </row>
    <row r="28" spans="1:17" x14ac:dyDescent="0.2">
      <c r="B28" s="2"/>
      <c r="D28" s="25" t="s">
        <v>20</v>
      </c>
      <c r="E28" s="25"/>
      <c r="F28" s="57">
        <f>F23*F16*30.42</f>
        <v>0</v>
      </c>
      <c r="G28" s="26">
        <f>G23*G16*30.42</f>
        <v>27319.365600000001</v>
      </c>
      <c r="H28" s="26">
        <f>H23*H16*30.42</f>
        <v>63170.921519999996</v>
      </c>
      <c r="I28" s="26">
        <f>I23*I16*30.42</f>
        <v>73500.016680000015</v>
      </c>
      <c r="J28" s="26">
        <f>J23*J16*30.42</f>
        <v>39014.5242</v>
      </c>
      <c r="K28" s="27">
        <f>SUM(E28:J28)</f>
        <v>203004.82799999998</v>
      </c>
      <c r="L28" s="56"/>
      <c r="M28" s="2"/>
      <c r="N28" s="2"/>
      <c r="O28" s="2"/>
    </row>
    <row r="29" spans="1:17" x14ac:dyDescent="0.2">
      <c r="B29" s="2"/>
      <c r="D29" s="2"/>
      <c r="E29" s="2"/>
      <c r="F29" s="2"/>
      <c r="G29" s="2"/>
      <c r="H29" s="2"/>
      <c r="I29" s="2"/>
      <c r="J29" s="2"/>
      <c r="K29" s="2"/>
      <c r="L29" s="28"/>
      <c r="M29" s="2"/>
      <c r="N29" s="2"/>
      <c r="O29" s="2"/>
    </row>
    <row r="30" spans="1:17" ht="15.75" x14ac:dyDescent="0.25">
      <c r="B30" s="2"/>
      <c r="D30" s="7" t="s">
        <v>38</v>
      </c>
      <c r="E30" s="2"/>
      <c r="F30" s="2"/>
      <c r="G30" s="54"/>
      <c r="H30" s="2"/>
      <c r="I30" s="2"/>
      <c r="J30" s="2"/>
      <c r="K30" s="2"/>
      <c r="L30" s="28"/>
      <c r="M30" s="2"/>
      <c r="N30" s="2"/>
      <c r="O30" s="2"/>
    </row>
    <row r="31" spans="1:17" x14ac:dyDescent="0.2">
      <c r="B31" s="2"/>
      <c r="D31" s="2"/>
      <c r="E31" s="2"/>
      <c r="F31" s="2"/>
      <c r="G31" s="2"/>
      <c r="H31" s="2"/>
      <c r="I31" s="2"/>
      <c r="J31" s="2"/>
      <c r="K31" s="2"/>
      <c r="L31" s="28"/>
      <c r="M31" s="2"/>
      <c r="N31" s="2"/>
      <c r="O31" s="2"/>
    </row>
    <row r="32" spans="1:17" ht="15" x14ac:dyDescent="0.25">
      <c r="B32" s="2"/>
      <c r="D32" s="31" t="s">
        <v>49</v>
      </c>
      <c r="E32" s="32" t="str">
        <f>E5</f>
        <v>PS 0</v>
      </c>
      <c r="F32" s="32" t="s">
        <v>26</v>
      </c>
      <c r="G32" s="32" t="str">
        <f>G5</f>
        <v>PS 2</v>
      </c>
      <c r="H32" s="32" t="str">
        <f>H5</f>
        <v>PS 3</v>
      </c>
      <c r="I32" s="32" t="str">
        <f>I5</f>
        <v>PS 3 H</v>
      </c>
      <c r="J32" s="2"/>
      <c r="K32" s="2"/>
      <c r="L32" s="2"/>
      <c r="M32" s="2"/>
      <c r="N32" s="30"/>
      <c r="O32" s="2"/>
    </row>
    <row r="33" spans="1:17" ht="15" x14ac:dyDescent="0.25">
      <c r="B33" s="2"/>
      <c r="D33" s="33" t="s">
        <v>48</v>
      </c>
      <c r="E33" s="68">
        <v>4.47</v>
      </c>
      <c r="F33" s="68">
        <v>3.13</v>
      </c>
      <c r="G33" s="68">
        <v>2.23</v>
      </c>
      <c r="H33" s="68">
        <v>1.65</v>
      </c>
      <c r="I33" s="68">
        <v>1.65</v>
      </c>
      <c r="J33" s="2"/>
      <c r="K33" s="2"/>
      <c r="L33" s="2"/>
      <c r="M33" s="2"/>
      <c r="N33" s="30"/>
      <c r="O33" s="2"/>
    </row>
    <row r="34" spans="1:17" x14ac:dyDescent="0.2">
      <c r="B34" s="2"/>
      <c r="D34" s="34" t="s">
        <v>21</v>
      </c>
      <c r="E34" s="59">
        <f>E9</f>
        <v>5</v>
      </c>
      <c r="F34" s="59">
        <f>F9</f>
        <v>32</v>
      </c>
      <c r="G34" s="59">
        <f>G9</f>
        <v>32</v>
      </c>
      <c r="H34" s="59">
        <f>H9</f>
        <v>28</v>
      </c>
      <c r="I34" s="59">
        <f>I9</f>
        <v>3</v>
      </c>
      <c r="J34" s="2"/>
      <c r="K34" s="35">
        <f>SUM(E34:J34)</f>
        <v>100</v>
      </c>
      <c r="L34" s="2" t="s">
        <v>23</v>
      </c>
      <c r="M34" s="2"/>
      <c r="N34" s="2"/>
      <c r="O34" s="2"/>
    </row>
    <row r="35" spans="1:17" x14ac:dyDescent="0.2">
      <c r="B35" s="2"/>
      <c r="D35" s="34" t="s">
        <v>22</v>
      </c>
      <c r="E35" s="36">
        <f>E34/E33</f>
        <v>1.1185682326621924</v>
      </c>
      <c r="F35" s="36">
        <f>F34/F33</f>
        <v>10.223642172523961</v>
      </c>
      <c r="G35" s="36">
        <f>G34/G33</f>
        <v>14.349775784753364</v>
      </c>
      <c r="H35" s="36">
        <f t="shared" ref="H35:I35" si="1">H34/H33</f>
        <v>16.969696969696969</v>
      </c>
      <c r="I35" s="36">
        <f t="shared" si="1"/>
        <v>1.8181818181818183</v>
      </c>
      <c r="J35" s="61"/>
      <c r="K35" s="37">
        <f>SUM(E35:J35)</f>
        <v>44.479864977818309</v>
      </c>
      <c r="L35" s="47" t="s">
        <v>24</v>
      </c>
      <c r="M35" s="70"/>
      <c r="N35" s="30"/>
      <c r="O35" s="2"/>
    </row>
    <row r="36" spans="1:17" s="39" customFormat="1" x14ac:dyDescent="0.2">
      <c r="A36" s="38"/>
      <c r="B36" s="2"/>
      <c r="C36" s="29"/>
      <c r="D36" s="2"/>
      <c r="E36" s="2"/>
      <c r="F36" s="2"/>
      <c r="G36" s="2"/>
      <c r="H36" s="2"/>
      <c r="I36" s="2"/>
      <c r="J36" s="2"/>
      <c r="K36" s="2"/>
      <c r="L36" s="71"/>
      <c r="M36" s="55"/>
      <c r="N36" s="69"/>
      <c r="O36" s="29"/>
      <c r="P36" s="29"/>
      <c r="Q36" s="38"/>
    </row>
    <row r="37" spans="1:17" ht="15.75" x14ac:dyDescent="0.25">
      <c r="B37" s="2"/>
      <c r="D37" s="3" t="s">
        <v>39</v>
      </c>
      <c r="E37" s="2"/>
      <c r="F37" s="2"/>
      <c r="G37" s="2"/>
      <c r="H37" s="2"/>
      <c r="I37" s="2"/>
      <c r="J37" s="2"/>
      <c r="K37" s="2"/>
      <c r="L37" s="48"/>
      <c r="M37" s="55"/>
      <c r="N37" s="55"/>
      <c r="O37" s="2"/>
    </row>
    <row r="38" spans="1:17" x14ac:dyDescent="0.2">
      <c r="B38" s="2"/>
      <c r="D38" s="2"/>
      <c r="E38" s="2"/>
      <c r="F38" s="2"/>
      <c r="G38" s="2"/>
      <c r="H38" s="2"/>
      <c r="I38" s="2"/>
      <c r="J38" s="2"/>
      <c r="K38" s="2"/>
      <c r="L38" s="48"/>
      <c r="M38" s="55"/>
      <c r="N38" s="55"/>
      <c r="O38" s="2"/>
    </row>
    <row r="39" spans="1:17" s="41" customFormat="1" ht="15" x14ac:dyDescent="0.25">
      <c r="A39" s="40"/>
      <c r="B39" s="2"/>
      <c r="C39" s="2"/>
      <c r="D39" s="50"/>
      <c r="E39" s="32"/>
      <c r="F39" s="32" t="s">
        <v>41</v>
      </c>
      <c r="G39" s="32" t="s">
        <v>51</v>
      </c>
      <c r="H39" s="32" t="s">
        <v>43</v>
      </c>
      <c r="I39" s="32" t="s">
        <v>44</v>
      </c>
      <c r="J39" s="32" t="s">
        <v>45</v>
      </c>
      <c r="K39" s="2"/>
      <c r="L39" s="48"/>
      <c r="M39" s="55"/>
      <c r="N39" s="7"/>
      <c r="O39" s="7"/>
      <c r="P39" s="7"/>
      <c r="Q39" s="40"/>
    </row>
    <row r="40" spans="1:17" x14ac:dyDescent="0.2">
      <c r="B40" s="2"/>
      <c r="D40" s="50" t="s">
        <v>35</v>
      </c>
      <c r="E40" s="32"/>
      <c r="F40" s="75">
        <f>F16</f>
        <v>0</v>
      </c>
      <c r="G40" s="51">
        <f>G16</f>
        <v>20</v>
      </c>
      <c r="H40" s="51">
        <f>H16</f>
        <v>34</v>
      </c>
      <c r="I40" s="51">
        <f>I16</f>
        <v>31</v>
      </c>
      <c r="J40" s="51">
        <f>J16</f>
        <v>15</v>
      </c>
      <c r="K40" s="35">
        <f>E40+G40+H40+I40+J40</f>
        <v>100</v>
      </c>
      <c r="L40" s="48" t="s">
        <v>23</v>
      </c>
      <c r="M40" s="55"/>
      <c r="N40" s="2"/>
      <c r="O40" s="2"/>
    </row>
    <row r="41" spans="1:17" x14ac:dyDescent="0.2">
      <c r="B41" s="2"/>
      <c r="D41" s="52" t="s">
        <v>37</v>
      </c>
      <c r="E41" s="32"/>
      <c r="F41" s="53">
        <v>1</v>
      </c>
      <c r="G41" s="53">
        <v>1.29</v>
      </c>
      <c r="H41" s="53">
        <v>1.75</v>
      </c>
      <c r="I41" s="53">
        <v>2.2400000000000002</v>
      </c>
      <c r="J41" s="53">
        <v>2.46</v>
      </c>
      <c r="K41" s="2"/>
      <c r="L41" s="48"/>
      <c r="M41" s="55"/>
      <c r="N41" s="2"/>
      <c r="O41" s="2"/>
    </row>
    <row r="42" spans="1:17" x14ac:dyDescent="0.2">
      <c r="B42" s="2"/>
      <c r="D42" s="50" t="s">
        <v>36</v>
      </c>
      <c r="E42" s="32"/>
      <c r="F42" s="76">
        <v>0</v>
      </c>
      <c r="G42" s="79">
        <f>$K$42/($F$40*$F$41+$G$40*$G$41+$H$40*$H$41+$I$40*$I$41+$J$40*$J$41)*G40*G41</f>
        <v>5.9882097496749749</v>
      </c>
      <c r="H42" s="79">
        <f>$K$42/($F$40*$F$41+$G$40*$G$41+$H$40*$H$41+$I$40*$I$41+$J$40*$J$41)*H40*H41</f>
        <v>13.810018608746551</v>
      </c>
      <c r="I42" s="79">
        <f>$K$42/($F$40*$F$41+$G$40*$G$41+$H$40*$H$41+$I$40*$I$41+$J$40*$J$41)*I40*I41</f>
        <v>16.117104070443038</v>
      </c>
      <c r="J42" s="79">
        <f>$K$42/($F$40*$F$41+$G$40*$G$41+$H$40*$H$41+$I$40*$I$41+$J$40*$J$41)*J40*J41</f>
        <v>8.5645325489537427</v>
      </c>
      <c r="K42" s="37">
        <f>K35</f>
        <v>44.479864977818309</v>
      </c>
      <c r="L42" s="49" t="s">
        <v>24</v>
      </c>
      <c r="M42" s="55"/>
      <c r="N42" s="2"/>
      <c r="O42" s="2"/>
    </row>
    <row r="43" spans="1:17" ht="15" x14ac:dyDescent="0.25">
      <c r="B43" s="2"/>
      <c r="D43" s="64" t="s">
        <v>47</v>
      </c>
      <c r="E43" s="32"/>
      <c r="F43" s="64"/>
      <c r="G43" s="64">
        <f>G40/G42</f>
        <v>3.339896369041774</v>
      </c>
      <c r="H43" s="64">
        <f>1/(H42/H40)</f>
        <v>2.4619807520365078</v>
      </c>
      <c r="I43" s="64">
        <f t="shared" ref="I43:J43" si="2">1/(I42/I40)</f>
        <v>1.9234224625285212</v>
      </c>
      <c r="J43" s="64">
        <f t="shared" si="2"/>
        <v>1.7514090715706865</v>
      </c>
      <c r="K43" s="2"/>
      <c r="L43" s="2"/>
      <c r="M43" s="55"/>
      <c r="N43" s="2"/>
      <c r="O43" s="2"/>
    </row>
    <row r="44" spans="1:17" x14ac:dyDescent="0.2">
      <c r="B44" s="2"/>
      <c r="D44" s="62"/>
      <c r="E44" s="62"/>
      <c r="F44" s="62"/>
      <c r="G44" s="62"/>
      <c r="H44" s="62"/>
      <c r="I44" s="62"/>
      <c r="J44" s="62"/>
      <c r="K44" s="2"/>
      <c r="L44" s="2"/>
      <c r="M44" s="2"/>
      <c r="N44" s="2"/>
      <c r="O44" s="2"/>
    </row>
    <row r="45" spans="1:17" ht="15" x14ac:dyDescent="0.25">
      <c r="B45" s="2"/>
      <c r="D45" s="72" t="s">
        <v>50</v>
      </c>
      <c r="E45" s="73"/>
      <c r="F45" s="74">
        <f>G43*G41</f>
        <v>4.308466316063889</v>
      </c>
      <c r="G45" s="62"/>
      <c r="H45" s="62"/>
      <c r="I45" s="62"/>
      <c r="J45" s="62"/>
      <c r="K45" s="2"/>
      <c r="L45" s="2"/>
      <c r="M45" s="2"/>
      <c r="N45" s="2"/>
      <c r="O45" s="2"/>
    </row>
    <row r="46" spans="1:17" x14ac:dyDescent="0.2">
      <c r="B46" s="2"/>
      <c r="D46" s="2"/>
      <c r="E46" s="2"/>
      <c r="F46" s="2"/>
      <c r="G46" s="2"/>
      <c r="H46" s="2"/>
      <c r="I46" s="2"/>
      <c r="J46" s="2"/>
      <c r="K46" s="37"/>
      <c r="L46" s="2"/>
      <c r="M46" s="2"/>
      <c r="N46" s="2"/>
      <c r="O46" s="2"/>
    </row>
    <row r="47" spans="1:17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s="41" customFormat="1" ht="15" x14ac:dyDescent="0.25"/>
    <row r="49" s="41" customFormat="1" ht="15" x14ac:dyDescent="0.25"/>
    <row r="50" s="41" customFormat="1" ht="6.75" customHeight="1" x14ac:dyDescent="0.25"/>
    <row r="51" s="41" customFormat="1" ht="15" x14ac:dyDescent="0.25"/>
    <row r="52" s="41" customFormat="1" ht="15" x14ac:dyDescent="0.25"/>
    <row r="53" s="41" customFormat="1" ht="6.75" customHeight="1" x14ac:dyDescent="0.25"/>
    <row r="54" s="41" customFormat="1" ht="15" x14ac:dyDescent="0.25"/>
    <row r="55" s="41" customFormat="1" ht="8.25" customHeight="1" x14ac:dyDescent="0.25"/>
    <row r="56" s="41" customFormat="1" ht="15" x14ac:dyDescent="0.25"/>
    <row r="57" s="41" customFormat="1" ht="6.75" customHeight="1" x14ac:dyDescent="0.25"/>
    <row r="58" s="41" customFormat="1" ht="15" x14ac:dyDescent="0.25"/>
    <row r="59" s="41" customFormat="1" ht="15" x14ac:dyDescent="0.25"/>
    <row r="60" s="41" customFormat="1" ht="15" x14ac:dyDescent="0.25"/>
    <row r="61" s="41" customFormat="1" ht="15" x14ac:dyDescent="0.25"/>
    <row r="62" s="41" customFormat="1" ht="15" x14ac:dyDescent="0.25"/>
    <row r="63" s="41" customFormat="1" ht="15" x14ac:dyDescent="0.25"/>
    <row r="64" s="41" customFormat="1" ht="15" x14ac:dyDescent="0.25"/>
    <row r="65" s="41" customFormat="1" ht="15" x14ac:dyDescent="0.25"/>
    <row r="66" s="41" customFormat="1" ht="15" x14ac:dyDescent="0.25"/>
    <row r="67" s="41" customFormat="1" ht="15" x14ac:dyDescent="0.25"/>
    <row r="68" s="41" customFormat="1" ht="15" x14ac:dyDescent="0.25"/>
    <row r="69" s="41" customFormat="1" ht="15" x14ac:dyDescent="0.25"/>
    <row r="70" s="41" customFormat="1" ht="15" x14ac:dyDescent="0.25"/>
    <row r="71" s="41" customFormat="1" ht="15" x14ac:dyDescent="0.25"/>
    <row r="72" s="41" customFormat="1" ht="5.25" customHeight="1" x14ac:dyDescent="0.25"/>
    <row r="73" s="41" customFormat="1" ht="15" x14ac:dyDescent="0.25"/>
    <row r="74" s="41" customFormat="1" ht="15" x14ac:dyDescent="0.25"/>
    <row r="75" s="41" customFormat="1" ht="15" x14ac:dyDescent="0.25"/>
    <row r="76" s="41" customFormat="1" ht="15" x14ac:dyDescent="0.25"/>
    <row r="77" s="41" customFormat="1" ht="15" x14ac:dyDescent="0.25"/>
    <row r="78" s="41" customFormat="1" ht="15" x14ac:dyDescent="0.25"/>
    <row r="79" s="41" customFormat="1" ht="15" x14ac:dyDescent="0.25"/>
    <row r="80" s="41" customFormat="1" ht="15" x14ac:dyDescent="0.25"/>
    <row r="81" spans="1:17" s="41" customFormat="1" ht="15" x14ac:dyDescent="0.25"/>
    <row r="82" spans="1:17" s="41" customFormat="1" ht="15" x14ac:dyDescent="0.25"/>
    <row r="83" spans="1:17" s="41" customFormat="1" ht="15" x14ac:dyDescent="0.25"/>
    <row r="84" spans="1:17" s="41" customFormat="1" ht="6.75" customHeight="1" x14ac:dyDescent="0.25"/>
    <row r="85" spans="1:17" s="41" customFormat="1" ht="15" x14ac:dyDescent="0.25"/>
    <row r="86" spans="1:17" s="41" customFormat="1" ht="15" x14ac:dyDescent="0.25"/>
    <row r="87" spans="1:17" s="41" customFormat="1" ht="15" x14ac:dyDescent="0.25"/>
    <row r="88" spans="1:17" s="41" customFormat="1" ht="8.25" customHeight="1" x14ac:dyDescent="0.25"/>
    <row r="89" spans="1:17" s="41" customFormat="1" ht="15" x14ac:dyDescent="0.25"/>
    <row r="90" spans="1:17" s="41" customFormat="1" ht="15" x14ac:dyDescent="0.25"/>
    <row r="91" spans="1:17" s="41" customFormat="1" ht="15" x14ac:dyDescent="0.25"/>
    <row r="92" spans="1:17" s="41" customFormat="1" ht="15" x14ac:dyDescent="0.25"/>
    <row r="93" spans="1:17" x14ac:dyDescent="0.2">
      <c r="A93" s="8"/>
      <c r="B93" s="8"/>
      <c r="C93" s="8"/>
      <c r="P93" s="8"/>
      <c r="Q93" s="8"/>
    </row>
    <row r="94" spans="1:17" x14ac:dyDescent="0.2">
      <c r="A94" s="8"/>
      <c r="B94" s="8"/>
      <c r="C94" s="8"/>
      <c r="P94" s="8"/>
      <c r="Q94" s="8"/>
    </row>
    <row r="95" spans="1:17" x14ac:dyDescent="0.2">
      <c r="A95" s="8"/>
      <c r="B95" s="8"/>
      <c r="C95" s="8"/>
      <c r="P95" s="8"/>
      <c r="Q95" s="8"/>
    </row>
    <row r="96" spans="1:17" x14ac:dyDescent="0.2">
      <c r="A96" s="8"/>
      <c r="B96" s="8"/>
      <c r="C96" s="8"/>
      <c r="P96" s="8"/>
      <c r="Q96" s="8"/>
    </row>
    <row r="97" spans="1:17" x14ac:dyDescent="0.2">
      <c r="A97" s="8"/>
      <c r="B97" s="8"/>
      <c r="C97" s="8"/>
      <c r="P97" s="8"/>
      <c r="Q97" s="8"/>
    </row>
    <row r="98" spans="1:17" x14ac:dyDescent="0.2">
      <c r="A98" s="8"/>
      <c r="B98" s="8"/>
      <c r="C98" s="8"/>
      <c r="P98" s="8"/>
      <c r="Q98" s="8"/>
    </row>
    <row r="99" spans="1:17" x14ac:dyDescent="0.2">
      <c r="A99" s="8"/>
      <c r="B99" s="8"/>
      <c r="C99" s="8"/>
      <c r="P99" s="8"/>
      <c r="Q99" s="8"/>
    </row>
    <row r="100" spans="1:17" x14ac:dyDescent="0.2">
      <c r="A100" s="8"/>
      <c r="B100" s="8"/>
      <c r="C100" s="8"/>
      <c r="P100" s="8"/>
      <c r="Q100" s="8"/>
    </row>
    <row r="101" spans="1:17" x14ac:dyDescent="0.2">
      <c r="A101" s="8"/>
      <c r="B101" s="8"/>
      <c r="C101" s="8"/>
      <c r="P101" s="8"/>
      <c r="Q101" s="8"/>
    </row>
    <row r="102" spans="1:17" x14ac:dyDescent="0.2">
      <c r="A102" s="8"/>
      <c r="B102" s="8"/>
      <c r="C102" s="8"/>
      <c r="P102" s="8"/>
      <c r="Q102" s="8"/>
    </row>
    <row r="103" spans="1:17" x14ac:dyDescent="0.2">
      <c r="A103" s="8"/>
      <c r="B103" s="8"/>
      <c r="C103" s="8"/>
      <c r="P103" s="8"/>
      <c r="Q103" s="8"/>
    </row>
    <row r="104" spans="1:17" x14ac:dyDescent="0.2">
      <c r="A104" s="8"/>
      <c r="B104" s="8"/>
      <c r="C104" s="8"/>
      <c r="P104" s="8"/>
      <c r="Q104" s="8"/>
    </row>
    <row r="105" spans="1:17" x14ac:dyDescent="0.2">
      <c r="A105" s="8"/>
      <c r="B105" s="8"/>
      <c r="C105" s="8"/>
      <c r="P105" s="8"/>
      <c r="Q105" s="8"/>
    </row>
    <row r="106" spans="1:17" x14ac:dyDescent="0.2">
      <c r="A106" s="8"/>
      <c r="B106" s="8"/>
      <c r="C106" s="8"/>
      <c r="P106" s="8"/>
      <c r="Q106" s="8"/>
    </row>
    <row r="107" spans="1:17" x14ac:dyDescent="0.2">
      <c r="A107" s="8"/>
      <c r="B107" s="8"/>
      <c r="C107" s="8"/>
      <c r="P107" s="8"/>
      <c r="Q107" s="8"/>
    </row>
    <row r="108" spans="1:17" x14ac:dyDescent="0.2">
      <c r="A108" s="8"/>
      <c r="B108" s="8"/>
      <c r="C108" s="8"/>
      <c r="P108" s="8"/>
      <c r="Q108" s="8"/>
    </row>
    <row r="109" spans="1:17" x14ac:dyDescent="0.2">
      <c r="A109" s="8"/>
      <c r="B109" s="8"/>
      <c r="C109" s="8"/>
      <c r="P109" s="8"/>
      <c r="Q109" s="8"/>
    </row>
    <row r="110" spans="1:17" x14ac:dyDescent="0.2">
      <c r="A110" s="8"/>
      <c r="B110" s="8"/>
      <c r="C110" s="8"/>
      <c r="P110" s="8"/>
      <c r="Q110" s="8"/>
    </row>
    <row r="111" spans="1:17" x14ac:dyDescent="0.2">
      <c r="A111" s="8"/>
      <c r="B111" s="8"/>
      <c r="C111" s="8"/>
      <c r="P111" s="8"/>
      <c r="Q111" s="8"/>
    </row>
    <row r="112" spans="1:17" x14ac:dyDescent="0.2">
      <c r="A112" s="8"/>
      <c r="B112" s="8"/>
      <c r="C112" s="8"/>
      <c r="P112" s="8"/>
      <c r="Q112" s="8"/>
    </row>
  </sheetData>
  <sheetProtection password="CC44" sheet="1" objects="1" scenarios="1" selectLockedCells="1"/>
  <customSheetViews>
    <customSheetView guid="{67AE7483-87BF-4A18-B2D7-F150EF663B82}" hiddenColumns="1" topLeftCell="A16">
      <selection activeCell="I33" sqref="I33"/>
      <rowBreaks count="1" manualBreakCount="1">
        <brk id="41" max="19" man="1"/>
      </rowBreaks>
      <colBreaks count="1" manualBreakCount="1">
        <brk id="21" max="1048575" man="1"/>
      </colBreaks>
      <pageMargins left="0.56000000000000005" right="0.27559055118110237" top="0.39370078740157483" bottom="0.39370078740157483" header="7.874015748031496E-2" footer="7.874015748031496E-2"/>
      <pageSetup paperSize="9" scale="69" orientation="landscape" r:id="rId1"/>
    </customSheetView>
  </customSheetViews>
  <dataValidations count="2">
    <dataValidation type="decimal" operator="greaterThan" allowBlank="1" showInputMessage="1" showErrorMessage="1" sqref="L6:L7">
      <formula1>3</formula1>
    </dataValidation>
    <dataValidation type="decimal" operator="greaterThan" allowBlank="1" showInputMessage="1" showErrorMessage="1" sqref="E6:I7">
      <formula1>5</formula1>
    </dataValidation>
  </dataValidations>
  <pageMargins left="0.7" right="0.7" top="0.75" bottom="0.75" header="0.3" footer="0.3"/>
  <pageSetup paperSize="9" scale="69" orientation="landscape" r:id="rId2"/>
  <rowBreaks count="1" manualBreakCount="1">
    <brk id="47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Hauch, Oliver (bpa)</dc:creator>
  <cp:lastModifiedBy>GEWIA</cp:lastModifiedBy>
  <cp:lastPrinted>2016-01-26T12:32:17Z</cp:lastPrinted>
  <dcterms:created xsi:type="dcterms:W3CDTF">2015-06-26T07:03:13Z</dcterms:created>
  <dcterms:modified xsi:type="dcterms:W3CDTF">2016-02-13T12:29:46Z</dcterms:modified>
</cp:coreProperties>
</file>